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itaevAM\Desktop\От ЮЛИ\"/>
    </mc:Choice>
  </mc:AlternateContent>
  <xr:revisionPtr revIDLastSave="0" documentId="13_ncr:1_{8C2FF4C1-816D-43F3-B692-1BCC8DF23743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2019 год" sheetId="4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4" l="1"/>
  <c r="J12" i="4" l="1"/>
  <c r="J36" i="4" l="1"/>
  <c r="K38" i="4"/>
  <c r="K36" i="4" s="1"/>
  <c r="F25" i="4" l="1"/>
  <c r="C25" i="4"/>
  <c r="F85" i="4" l="1"/>
  <c r="C85" i="4"/>
  <c r="J79" i="4"/>
  <c r="K80" i="4"/>
  <c r="K82" i="4"/>
  <c r="K81" i="4"/>
  <c r="K79" i="4"/>
  <c r="K78" i="4"/>
  <c r="K77" i="4"/>
  <c r="K76" i="4"/>
  <c r="K74" i="4"/>
  <c r="J58" i="4"/>
  <c r="H58" i="4"/>
  <c r="G58" i="4"/>
  <c r="F58" i="4"/>
  <c r="C58" i="4"/>
  <c r="K69" i="4"/>
  <c r="J69" i="4"/>
  <c r="I69" i="4"/>
  <c r="H69" i="4"/>
  <c r="G69" i="4"/>
  <c r="F69" i="4"/>
  <c r="F65" i="4" s="1"/>
  <c r="E69" i="4"/>
  <c r="D69" i="4"/>
  <c r="J73" i="4"/>
  <c r="H73" i="4"/>
  <c r="H65" i="4" s="1"/>
  <c r="H56" i="4" s="1"/>
  <c r="H42" i="4" s="1"/>
  <c r="F73" i="4"/>
  <c r="C73" i="4"/>
  <c r="C69" i="4"/>
  <c r="C53" i="4"/>
  <c r="C45" i="4"/>
  <c r="K40" i="4"/>
  <c r="K39" i="4"/>
  <c r="C21" i="4"/>
  <c r="J7" i="4"/>
  <c r="H7" i="4"/>
  <c r="G7" i="4"/>
  <c r="F7" i="4"/>
  <c r="C7" i="4"/>
  <c r="E18" i="4"/>
  <c r="J5" i="4"/>
  <c r="H12" i="4"/>
  <c r="H5" i="4" s="1"/>
  <c r="F12" i="4"/>
  <c r="F5" i="4" s="1"/>
  <c r="D12" i="4"/>
  <c r="C12" i="4"/>
  <c r="K15" i="4"/>
  <c r="J65" i="4" l="1"/>
  <c r="J56" i="4" s="1"/>
  <c r="J42" i="4" s="1"/>
  <c r="F56" i="4"/>
  <c r="F42" i="4" s="1"/>
  <c r="C65" i="4"/>
  <c r="C56" i="4" s="1"/>
  <c r="C42" i="4" s="1"/>
  <c r="I55" i="4" l="1"/>
  <c r="K55" i="4" s="1"/>
  <c r="I64" i="4"/>
  <c r="K64" i="4" s="1"/>
  <c r="G62" i="4"/>
  <c r="I62" i="4" s="1"/>
  <c r="K62" i="4" s="1"/>
  <c r="K48" i="4"/>
  <c r="K47" i="4"/>
  <c r="J25" i="4"/>
  <c r="H25" i="4"/>
  <c r="H85" i="4" s="1"/>
  <c r="G25" i="4"/>
  <c r="G85" i="4" s="1"/>
  <c r="J21" i="4"/>
  <c r="H21" i="4"/>
  <c r="H19" i="4" s="1"/>
  <c r="H84" i="4" s="1"/>
  <c r="G21" i="4"/>
  <c r="F21" i="4"/>
  <c r="D21" i="4"/>
  <c r="G19" i="4" l="1"/>
  <c r="J85" i="4"/>
  <c r="J19" i="4"/>
  <c r="J84" i="4" s="1"/>
  <c r="E23" i="4"/>
  <c r="I23" i="4" s="1"/>
  <c r="K23" i="4" s="1"/>
  <c r="I18" i="4"/>
  <c r="K18" i="4" s="1"/>
  <c r="G18" i="4" l="1"/>
  <c r="E17" i="4"/>
  <c r="I17" i="4" s="1"/>
  <c r="G16" i="4"/>
  <c r="G12" i="4" s="1"/>
  <c r="G5" i="4" s="1"/>
  <c r="G84" i="4" l="1"/>
  <c r="I12" i="4"/>
  <c r="K17" i="4"/>
  <c r="K12" i="4" s="1"/>
  <c r="G75" i="4"/>
  <c r="G73" i="4" s="1"/>
  <c r="G65" i="4" s="1"/>
  <c r="G56" i="4" s="1"/>
  <c r="G42" i="4" s="1"/>
  <c r="E83" i="4" l="1"/>
  <c r="F28" i="4" l="1"/>
  <c r="F19" i="4" s="1"/>
  <c r="F84" i="4" s="1"/>
  <c r="E13" i="4"/>
  <c r="E68" i="4"/>
  <c r="E67" i="4"/>
  <c r="E64" i="4"/>
  <c r="E61" i="4"/>
  <c r="E60" i="4"/>
  <c r="I60" i="4" s="1"/>
  <c r="K60" i="4" s="1"/>
  <c r="E59" i="4"/>
  <c r="E50" i="4"/>
  <c r="E41" i="4"/>
  <c r="E40" i="4"/>
  <c r="E39" i="4"/>
  <c r="E29" i="4"/>
  <c r="E16" i="4"/>
  <c r="E15" i="4"/>
  <c r="E58" i="4" l="1"/>
  <c r="I59" i="4"/>
  <c r="I67" i="4"/>
  <c r="E12" i="4"/>
  <c r="E90" i="4"/>
  <c r="E89" i="4"/>
  <c r="D75" i="4"/>
  <c r="D73" i="4" s="1"/>
  <c r="D65" i="4" s="1"/>
  <c r="D58" i="4"/>
  <c r="C28" i="4"/>
  <c r="D26" i="4"/>
  <c r="D10" i="4"/>
  <c r="D7" i="4" s="1"/>
  <c r="C5" i="4"/>
  <c r="E26" i="4" l="1"/>
  <c r="D25" i="4"/>
  <c r="D85" i="4" s="1"/>
  <c r="D56" i="4"/>
  <c r="D42" i="4" s="1"/>
  <c r="K59" i="4"/>
  <c r="K58" i="4" s="1"/>
  <c r="I58" i="4"/>
  <c r="K67" i="4"/>
  <c r="E28" i="4"/>
  <c r="I28" i="4" s="1"/>
  <c r="K28" i="4" s="1"/>
  <c r="C19" i="4"/>
  <c r="C84" i="4" s="1"/>
  <c r="D5" i="4"/>
  <c r="E10" i="4"/>
  <c r="E22" i="4"/>
  <c r="E75" i="4"/>
  <c r="D19" i="4" l="1"/>
  <c r="D84" i="4" s="1"/>
  <c r="I26" i="4"/>
  <c r="E25" i="4"/>
  <c r="E85" i="4" s="1"/>
  <c r="E73" i="4"/>
  <c r="E65" i="4" s="1"/>
  <c r="E56" i="4" s="1"/>
  <c r="E42" i="4" s="1"/>
  <c r="I75" i="4"/>
  <c r="E21" i="4"/>
  <c r="I22" i="4"/>
  <c r="E5" i="4"/>
  <c r="E7" i="4"/>
  <c r="I10" i="4"/>
  <c r="E19" i="4" l="1"/>
  <c r="E84" i="4" s="1"/>
  <c r="K26" i="4"/>
  <c r="K25" i="4" s="1"/>
  <c r="I25" i="4"/>
  <c r="I85" i="4" s="1"/>
  <c r="I5" i="4"/>
  <c r="I7" i="4"/>
  <c r="K10" i="4"/>
  <c r="I73" i="4"/>
  <c r="I65" i="4" s="1"/>
  <c r="I56" i="4" s="1"/>
  <c r="I42" i="4" s="1"/>
  <c r="K75" i="4"/>
  <c r="K73" i="4" s="1"/>
  <c r="K65" i="4" s="1"/>
  <c r="K56" i="4" s="1"/>
  <c r="K42" i="4" s="1"/>
  <c r="I21" i="4"/>
  <c r="K22" i="4"/>
  <c r="K21" i="4" s="1"/>
  <c r="C88" i="4"/>
  <c r="I19" i="4" l="1"/>
  <c r="I84" i="4" s="1"/>
  <c r="K19" i="4"/>
  <c r="K85" i="4"/>
  <c r="K5" i="4"/>
  <c r="K84" i="4" s="1"/>
  <c r="K7" i="4"/>
</calcChain>
</file>

<file path=xl/sharedStrings.xml><?xml version="1.0" encoding="utf-8"?>
<sst xmlns="http://schemas.openxmlformats.org/spreadsheetml/2006/main" count="173" uniqueCount="134">
  <si>
    <t>№ п/п</t>
  </si>
  <si>
    <t>Показатели</t>
  </si>
  <si>
    <t>1.</t>
  </si>
  <si>
    <t>Сырье, основные материалы</t>
  </si>
  <si>
    <t>2.</t>
  </si>
  <si>
    <t>Вспомогательные материалы</t>
  </si>
  <si>
    <t>из них:</t>
  </si>
  <si>
    <t>2.1.</t>
  </si>
  <si>
    <t>материалы на ремонт, в том числе:</t>
  </si>
  <si>
    <t>-</t>
  </si>
  <si>
    <t>затраты основных материалов</t>
  </si>
  <si>
    <t>оборудование, требующее монтажа</t>
  </si>
  <si>
    <t>ГСМ</t>
  </si>
  <si>
    <t>2.2.</t>
  </si>
  <si>
    <t>материалы на эксплуатацию, охрану труда и прочие, в том числе:</t>
  </si>
  <si>
    <t>спецодежда и средства индивидуальной защиты</t>
  </si>
  <si>
    <t>канцтовары</t>
  </si>
  <si>
    <t>3.</t>
  </si>
  <si>
    <t>Работы и услуги производственного характера</t>
  </si>
  <si>
    <t>3.1.</t>
  </si>
  <si>
    <t>услуги сторон организаций по техобслуживанию, в том числе:</t>
  </si>
  <si>
    <t>техобслуживание автотранспорта</t>
  </si>
  <si>
    <t>3.2.</t>
  </si>
  <si>
    <t>услуги по испытанию и поверке приборов, в том числе:</t>
  </si>
  <si>
    <t>образцовые и рабочие СИ</t>
  </si>
  <si>
    <t>трансформаторы тока, напряжения 0,4/6-10/35/110 кВ</t>
  </si>
  <si>
    <t>3.3.</t>
  </si>
  <si>
    <t>прочие услуги производственного характера, в том числе:</t>
  </si>
  <si>
    <t>энергоаудит (проведение энергетического обследования)</t>
  </si>
  <si>
    <t>экспертиза расчета норматива потерь</t>
  </si>
  <si>
    <t>услуги по хим. анализу масла</t>
  </si>
  <si>
    <t>4.</t>
  </si>
  <si>
    <t>Топливо на технологические цели</t>
  </si>
  <si>
    <t>5.</t>
  </si>
  <si>
    <t>Энергия</t>
  </si>
  <si>
    <t>5.1.</t>
  </si>
  <si>
    <t>6.</t>
  </si>
  <si>
    <t>Затраты на оплату труда</t>
  </si>
  <si>
    <t>7.</t>
  </si>
  <si>
    <t>Отчисления на социальные нужды</t>
  </si>
  <si>
    <t>8.</t>
  </si>
  <si>
    <t>Амортизация основных средств</t>
  </si>
  <si>
    <t>9.</t>
  </si>
  <si>
    <t>Прочие затраты</t>
  </si>
  <si>
    <t>целевые средства на НИОКР</t>
  </si>
  <si>
    <t>средства на страхование, в том числе:</t>
  </si>
  <si>
    <t>ОСАГО</t>
  </si>
  <si>
    <t>9.3.</t>
  </si>
  <si>
    <t>плата за предельно допустимые выбросы (сбросы)</t>
  </si>
  <si>
    <t>9.4.</t>
  </si>
  <si>
    <t>Оплата за услуги по передаче электрической энергии по единой национальной (общероссийской) электрической сети</t>
  </si>
  <si>
    <t>9.5.</t>
  </si>
  <si>
    <t>отчисления в ремонтный фонд (в случае его формирования)</t>
  </si>
  <si>
    <t>9.6.</t>
  </si>
  <si>
    <t>водный налог (ГЭС)</t>
  </si>
  <si>
    <t>9.7.</t>
  </si>
  <si>
    <t>непроизводственные расходы (налоги и другие обязательные платежи и сборы), в том числе:</t>
  </si>
  <si>
    <t>налог на землю</t>
  </si>
  <si>
    <t>транспортный налог</t>
  </si>
  <si>
    <t>9.8.</t>
  </si>
  <si>
    <t>другие затраты, относимые на себестоимость продукции</t>
  </si>
  <si>
    <t>9.8.1.</t>
  </si>
  <si>
    <t>арендная плата, в том числе</t>
  </si>
  <si>
    <t>аренда прочего имущества</t>
  </si>
  <si>
    <t>аренда автотранспорта</t>
  </si>
  <si>
    <t>9.8.2.</t>
  </si>
  <si>
    <t>лизинг</t>
  </si>
  <si>
    <t>9.8.3.</t>
  </si>
  <si>
    <t>расходы на обучение работников, повышение квалификации</t>
  </si>
  <si>
    <t>9.8.4.</t>
  </si>
  <si>
    <t>услуги связи</t>
  </si>
  <si>
    <t>9.8.5.</t>
  </si>
  <si>
    <t>прочие расходы</t>
  </si>
  <si>
    <t>9.8.5.1.</t>
  </si>
  <si>
    <t>юридические услуги</t>
  </si>
  <si>
    <t>9.8.5.2.</t>
  </si>
  <si>
    <t>консультационные услуги</t>
  </si>
  <si>
    <t>9.8.5.3.</t>
  </si>
  <si>
    <t>информационные услуги, в том числе</t>
  </si>
  <si>
    <t>объявления в СМИ производственного характера</t>
  </si>
  <si>
    <t>9.8.5.4.</t>
  </si>
  <si>
    <t>командировочные расходы</t>
  </si>
  <si>
    <t>9.8.5.5.</t>
  </si>
  <si>
    <t>представительские расходы</t>
  </si>
  <si>
    <t>9.8.5.6.</t>
  </si>
  <si>
    <t>ПО и лицензии, в том числе</t>
  </si>
  <si>
    <t>техподдержка ПО, ИС</t>
  </si>
  <si>
    <t>лицензии СКБ Контур, Смета. ру и</t>
  </si>
  <si>
    <t>прочее</t>
  </si>
  <si>
    <t>антивирус, программные продукты</t>
  </si>
  <si>
    <t>9.8.5.7.</t>
  </si>
  <si>
    <t>охрана труда, в том числе:</t>
  </si>
  <si>
    <t>9.8.5.8.</t>
  </si>
  <si>
    <t>услуги коммунального хозяйства</t>
  </si>
  <si>
    <t>9.8.5.9.</t>
  </si>
  <si>
    <t>почтовые расходы</t>
  </si>
  <si>
    <t>9.8.5.10.</t>
  </si>
  <si>
    <t>10.</t>
  </si>
  <si>
    <t>Итого расходов</t>
  </si>
  <si>
    <t>из них на ремонт</t>
  </si>
  <si>
    <t>11.</t>
  </si>
  <si>
    <t>Недополученный по независящим причинам доход</t>
  </si>
  <si>
    <t>12.</t>
  </si>
  <si>
    <t>Избыток средств, полученный в предыдущем периоде регулирования</t>
  </si>
  <si>
    <t>13.</t>
  </si>
  <si>
    <t>Расчетные расходы по производству продукции (услуг), в том числе:</t>
  </si>
  <si>
    <t>услуги сторон организаций по ремонту оборудования</t>
  </si>
  <si>
    <t>ремонт оборудования</t>
  </si>
  <si>
    <t>ремонт автотранспорта</t>
  </si>
  <si>
    <t>9.2.</t>
  </si>
  <si>
    <t>9.1.</t>
  </si>
  <si>
    <t>оргтехника</t>
  </si>
  <si>
    <t>Планируемый за период доход</t>
  </si>
  <si>
    <t>Фактический за период доход</t>
  </si>
  <si>
    <t>оборудование,не требующее монтажа</t>
  </si>
  <si>
    <t>3.4.</t>
  </si>
  <si>
    <t>Итого затраты за 2016 и 2017 годы</t>
  </si>
  <si>
    <t>факт 2017 год</t>
  </si>
  <si>
    <t>аренда имущества (электросетевого имущества)</t>
  </si>
  <si>
    <t>задолжность 2016 года</t>
  </si>
  <si>
    <t>Из них оплачено в 2017 г.</t>
  </si>
  <si>
    <t>Банковские услуги</t>
  </si>
  <si>
    <t>план 2018 год</t>
  </si>
  <si>
    <t>Прочие материалы</t>
  </si>
  <si>
    <t>КАСКО</t>
  </si>
  <si>
    <t>план 2019 год</t>
  </si>
  <si>
    <t>задолженность за 2016 - 2018 годы</t>
  </si>
  <si>
    <t>Из них оплачено в 2018 г.</t>
  </si>
  <si>
    <t>Итого затраты за 2016 - 2019 годы</t>
  </si>
  <si>
    <t>техобслуживание оборудования Текмаш</t>
  </si>
  <si>
    <t>техобслуживание оборудования КМЗ</t>
  </si>
  <si>
    <t>энергия на компенсацию потерь (покупная энергия)</t>
  </si>
  <si>
    <t>защитные средства</t>
  </si>
  <si>
    <t xml:space="preserve">страхование от несчастных случаев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</si>
</sst>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0000"/>
    <numFmt numFmtId="166" formatCode="0.000000"/>
  </numFmts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Arial Unicode MS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 Unicode MS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0" borderId="1" xfId="0" applyNumberFormat="1" applyFont="1" applyBorder="1"/>
    <xf numFmtId="0" fontId="3" fillId="0" borderId="8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/>
    <xf numFmtId="0" fontId="3" fillId="0" borderId="0" xfId="0" applyFont="1" applyAlignment="1">
      <alignment horizontal="center" vertical="center"/>
    </xf>
    <xf numFmtId="2" fontId="3" fillId="0" borderId="0" xfId="0" applyNumberFormat="1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2" fontId="6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2" fontId="6" fillId="7" borderId="8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2" fontId="6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/>
    <xf numFmtId="2" fontId="6" fillId="7" borderId="1" xfId="0" applyNumberFormat="1" applyFont="1" applyFill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8" fillId="7" borderId="1" xfId="0" applyFont="1" applyFill="1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/>
    <xf numFmtId="0" fontId="6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" sqref="K1:K2"/>
    </sheetView>
  </sheetViews>
  <sheetFormatPr defaultRowHeight="15" x14ac:dyDescent="0.25"/>
  <cols>
    <col min="1" max="1" width="6.42578125" style="1" customWidth="1"/>
    <col min="2" max="2" width="24.140625" style="1" customWidth="1"/>
    <col min="3" max="3" width="10.5703125" style="15" bestFit="1" customWidth="1"/>
    <col min="4" max="4" width="9.140625" style="14"/>
    <col min="5" max="5" width="14.42578125" style="21" customWidth="1"/>
    <col min="6" max="6" width="14.42578125" customWidth="1"/>
    <col min="7" max="7" width="9.140625" style="14"/>
    <col min="8" max="8" width="14.42578125" customWidth="1"/>
    <col min="9" max="9" width="14.42578125" style="21" customWidth="1"/>
    <col min="10" max="10" width="14.5703125" customWidth="1"/>
    <col min="11" max="11" width="14.42578125" style="21" customWidth="1"/>
    <col min="12" max="12" width="15.85546875" customWidth="1"/>
    <col min="13" max="13" width="13" customWidth="1"/>
  </cols>
  <sheetData>
    <row r="1" spans="1:11" ht="22.5" customHeight="1" thickBot="1" x14ac:dyDescent="0.3">
      <c r="A1" s="98" t="s">
        <v>0</v>
      </c>
      <c r="B1" s="98" t="s">
        <v>1</v>
      </c>
      <c r="C1" s="100" t="s">
        <v>119</v>
      </c>
      <c r="D1" s="102" t="s">
        <v>117</v>
      </c>
      <c r="E1" s="95" t="s">
        <v>116</v>
      </c>
      <c r="F1" s="95" t="s">
        <v>120</v>
      </c>
      <c r="G1" s="102" t="s">
        <v>122</v>
      </c>
      <c r="H1" s="95" t="s">
        <v>127</v>
      </c>
      <c r="I1" s="95" t="s">
        <v>126</v>
      </c>
      <c r="J1" s="96" t="s">
        <v>125</v>
      </c>
      <c r="K1" s="95" t="s">
        <v>128</v>
      </c>
    </row>
    <row r="2" spans="1:11" ht="22.5" customHeight="1" thickBot="1" x14ac:dyDescent="0.3">
      <c r="A2" s="99"/>
      <c r="B2" s="99"/>
      <c r="C2" s="101"/>
      <c r="D2" s="103"/>
      <c r="E2" s="95"/>
      <c r="F2" s="95"/>
      <c r="G2" s="103"/>
      <c r="H2" s="95"/>
      <c r="I2" s="95"/>
      <c r="J2" s="97"/>
      <c r="K2" s="95"/>
    </row>
    <row r="3" spans="1:11" ht="15.75" thickBot="1" x14ac:dyDescent="0.3">
      <c r="A3" s="4">
        <v>1</v>
      </c>
      <c r="B3" s="5">
        <v>2</v>
      </c>
      <c r="C3" s="10"/>
      <c r="D3" s="11"/>
      <c r="E3" s="3"/>
      <c r="F3" s="6"/>
      <c r="G3" s="11"/>
      <c r="H3" s="6"/>
      <c r="I3" s="3"/>
      <c r="J3" s="51"/>
      <c r="K3" s="3"/>
    </row>
    <row r="4" spans="1:11" ht="15.75" thickBot="1" x14ac:dyDescent="0.3">
      <c r="A4" s="4" t="s">
        <v>2</v>
      </c>
      <c r="B4" s="5" t="s">
        <v>3</v>
      </c>
      <c r="C4" s="71"/>
      <c r="D4" s="36"/>
      <c r="E4" s="26"/>
      <c r="F4" s="72"/>
      <c r="G4" s="36"/>
      <c r="H4" s="72"/>
      <c r="I4" s="26"/>
      <c r="J4" s="73"/>
      <c r="K4" s="26"/>
    </row>
    <row r="5" spans="1:11" ht="15.75" thickBot="1" x14ac:dyDescent="0.3">
      <c r="A5" s="62" t="s">
        <v>4</v>
      </c>
      <c r="B5" s="63" t="s">
        <v>5</v>
      </c>
      <c r="C5" s="74">
        <f>C7+C12</f>
        <v>89.17389</v>
      </c>
      <c r="D5" s="68">
        <f>D10+D12</f>
        <v>208.32243999999997</v>
      </c>
      <c r="E5" s="68">
        <f>E10+E12</f>
        <v>297.49633</v>
      </c>
      <c r="F5" s="68">
        <f t="shared" ref="F5:K5" si="0">F10+F12</f>
        <v>191.244</v>
      </c>
      <c r="G5" s="68">
        <f t="shared" si="0"/>
        <v>184.03100000000001</v>
      </c>
      <c r="H5" s="68">
        <f t="shared" si="0"/>
        <v>22.109000000000002</v>
      </c>
      <c r="I5" s="68">
        <f t="shared" si="0"/>
        <v>240.92088999999999</v>
      </c>
      <c r="J5" s="68">
        <f t="shared" si="0"/>
        <v>138.16</v>
      </c>
      <c r="K5" s="68">
        <f t="shared" si="0"/>
        <v>379.08089000000001</v>
      </c>
    </row>
    <row r="6" spans="1:11" ht="15.75" thickBot="1" x14ac:dyDescent="0.3">
      <c r="A6" s="7"/>
      <c r="B6" s="5" t="s">
        <v>6</v>
      </c>
      <c r="C6" s="71"/>
      <c r="D6" s="36"/>
      <c r="E6" s="26"/>
      <c r="F6" s="72"/>
      <c r="G6" s="36"/>
      <c r="H6" s="72"/>
      <c r="I6" s="26"/>
      <c r="J6" s="73"/>
      <c r="K6" s="26"/>
    </row>
    <row r="7" spans="1:11" ht="24.75" thickBot="1" x14ac:dyDescent="0.3">
      <c r="A7" s="4" t="s">
        <v>7</v>
      </c>
      <c r="B7" s="5" t="s">
        <v>8</v>
      </c>
      <c r="C7" s="24">
        <f>C8+C9+C10+C11</f>
        <v>0</v>
      </c>
      <c r="D7" s="24">
        <f t="shared" ref="D7:K7" si="1">D8+D9+D10+D11</f>
        <v>86.399999999999977</v>
      </c>
      <c r="E7" s="24">
        <f t="shared" si="1"/>
        <v>86.399999999999977</v>
      </c>
      <c r="F7" s="24">
        <f t="shared" si="1"/>
        <v>80</v>
      </c>
      <c r="G7" s="24">
        <f t="shared" si="1"/>
        <v>162.96</v>
      </c>
      <c r="H7" s="24">
        <f t="shared" si="1"/>
        <v>162.96</v>
      </c>
      <c r="I7" s="24">
        <f t="shared" si="1"/>
        <v>6.3999999999999773</v>
      </c>
      <c r="J7" s="24">
        <f t="shared" si="1"/>
        <v>0</v>
      </c>
      <c r="K7" s="24">
        <f t="shared" si="1"/>
        <v>6.3999999999999773</v>
      </c>
    </row>
    <row r="8" spans="1:11" ht="15.75" thickBot="1" x14ac:dyDescent="0.3">
      <c r="A8" s="4" t="s">
        <v>9</v>
      </c>
      <c r="B8" s="5" t="s">
        <v>10</v>
      </c>
      <c r="C8" s="71"/>
      <c r="D8" s="36"/>
      <c r="E8" s="26"/>
      <c r="F8" s="72"/>
      <c r="G8" s="36"/>
      <c r="H8" s="72"/>
      <c r="I8" s="26"/>
      <c r="J8" s="73"/>
      <c r="K8" s="26"/>
    </row>
    <row r="9" spans="1:11" ht="24.75" thickBot="1" x14ac:dyDescent="0.3">
      <c r="A9" s="4" t="s">
        <v>9</v>
      </c>
      <c r="B9" s="5" t="s">
        <v>11</v>
      </c>
      <c r="C9" s="71"/>
      <c r="D9" s="36"/>
      <c r="E9" s="26"/>
      <c r="F9" s="72"/>
      <c r="G9" s="75">
        <v>162.96</v>
      </c>
      <c r="H9" s="75">
        <v>162.96</v>
      </c>
      <c r="I9" s="26">
        <v>0</v>
      </c>
      <c r="J9" s="73"/>
      <c r="K9" s="26"/>
    </row>
    <row r="10" spans="1:11" ht="24.75" thickBot="1" x14ac:dyDescent="0.3">
      <c r="A10" s="4" t="s">
        <v>9</v>
      </c>
      <c r="B10" s="5" t="s">
        <v>114</v>
      </c>
      <c r="C10" s="71"/>
      <c r="D10" s="25">
        <f>80+1+3+1+0.1+0.1+0.1+0.1+1</f>
        <v>86.399999999999977</v>
      </c>
      <c r="E10" s="26">
        <f t="shared" ref="E10:E13" si="2">C10+D10</f>
        <v>86.399999999999977</v>
      </c>
      <c r="F10" s="29">
        <v>80</v>
      </c>
      <c r="G10" s="25">
        <v>0</v>
      </c>
      <c r="H10" s="37">
        <v>0</v>
      </c>
      <c r="I10" s="26">
        <f>E10-F10+G10-H10</f>
        <v>6.3999999999999773</v>
      </c>
      <c r="J10" s="53">
        <v>0</v>
      </c>
      <c r="K10" s="26">
        <f>I10+J10</f>
        <v>6.3999999999999773</v>
      </c>
    </row>
    <row r="11" spans="1:11" ht="15.75" thickBot="1" x14ac:dyDescent="0.3">
      <c r="A11" s="4" t="s">
        <v>9</v>
      </c>
      <c r="B11" s="5" t="s">
        <v>12</v>
      </c>
      <c r="C11" s="71"/>
      <c r="D11" s="36"/>
      <c r="E11" s="26"/>
      <c r="F11" s="72"/>
      <c r="G11" s="53"/>
      <c r="H11" s="37">
        <v>0</v>
      </c>
      <c r="I11" s="26"/>
      <c r="J11" s="53"/>
      <c r="K11" s="26"/>
    </row>
    <row r="12" spans="1:11" ht="36.75" thickBot="1" x14ac:dyDescent="0.3">
      <c r="A12" s="4" t="s">
        <v>13</v>
      </c>
      <c r="B12" s="5" t="s">
        <v>14</v>
      </c>
      <c r="C12" s="24">
        <f t="shared" ref="C12:K12" si="3">C13+C14+C15+C16+C18+C17</f>
        <v>89.17389</v>
      </c>
      <c r="D12" s="24">
        <f t="shared" si="3"/>
        <v>121.92243999999999</v>
      </c>
      <c r="E12" s="24">
        <f t="shared" si="3"/>
        <v>211.09633000000002</v>
      </c>
      <c r="F12" s="24">
        <f t="shared" si="3"/>
        <v>111.244</v>
      </c>
      <c r="G12" s="24">
        <f t="shared" si="3"/>
        <v>184.03100000000001</v>
      </c>
      <c r="H12" s="24">
        <f t="shared" si="3"/>
        <v>22.109000000000002</v>
      </c>
      <c r="I12" s="24">
        <f t="shared" si="3"/>
        <v>234.52089000000001</v>
      </c>
      <c r="J12" s="92">
        <f>J13+J14+J15+J16+J18+J17</f>
        <v>138.16</v>
      </c>
      <c r="K12" s="24">
        <f t="shared" si="3"/>
        <v>372.68089000000003</v>
      </c>
    </row>
    <row r="13" spans="1:11" ht="15.75" thickBot="1" x14ac:dyDescent="0.3">
      <c r="A13" s="4" t="s">
        <v>9</v>
      </c>
      <c r="B13" s="5" t="s">
        <v>10</v>
      </c>
      <c r="C13" s="35"/>
      <c r="D13" s="36"/>
      <c r="E13" s="26">
        <f t="shared" si="2"/>
        <v>0</v>
      </c>
      <c r="F13" s="72"/>
      <c r="G13" s="36"/>
      <c r="H13" s="72"/>
      <c r="I13" s="26"/>
      <c r="J13" s="73"/>
      <c r="K13" s="26"/>
    </row>
    <row r="14" spans="1:11" ht="24.75" thickBot="1" x14ac:dyDescent="0.3">
      <c r="A14" s="4" t="s">
        <v>9</v>
      </c>
      <c r="B14" s="5" t="s">
        <v>15</v>
      </c>
      <c r="C14" s="35"/>
      <c r="D14" s="36"/>
      <c r="E14" s="26"/>
      <c r="F14" s="72"/>
      <c r="G14" s="36"/>
      <c r="H14" s="72"/>
      <c r="I14" s="26"/>
      <c r="J14" s="73"/>
      <c r="K14" s="26"/>
    </row>
    <row r="15" spans="1:11" s="20" customFormat="1" ht="15.75" thickBot="1" x14ac:dyDescent="0.3">
      <c r="A15" s="22" t="s">
        <v>9</v>
      </c>
      <c r="B15" s="23" t="s">
        <v>16</v>
      </c>
      <c r="C15" s="24">
        <v>11.775</v>
      </c>
      <c r="D15" s="25">
        <v>2</v>
      </c>
      <c r="E15" s="26">
        <f>C15+D15</f>
        <v>13.775</v>
      </c>
      <c r="F15" s="29">
        <v>13.78</v>
      </c>
      <c r="G15" s="25">
        <v>10.362</v>
      </c>
      <c r="H15" s="29">
        <v>0</v>
      </c>
      <c r="I15" s="58">
        <v>10.362</v>
      </c>
      <c r="J15" s="52">
        <v>10</v>
      </c>
      <c r="K15" s="26">
        <f>I15+J15</f>
        <v>20.362000000000002</v>
      </c>
    </row>
    <row r="16" spans="1:11" s="31" customFormat="1" ht="15.75" thickBot="1" x14ac:dyDescent="0.3">
      <c r="A16" s="22"/>
      <c r="B16" s="23" t="s">
        <v>111</v>
      </c>
      <c r="C16" s="24"/>
      <c r="D16" s="25">
        <v>97.463999999999999</v>
      </c>
      <c r="E16" s="26">
        <f t="shared" ref="E16:E75" si="4">C16+D16</f>
        <v>97.463999999999999</v>
      </c>
      <c r="F16" s="40">
        <v>97.463999999999999</v>
      </c>
      <c r="G16" s="56">
        <f>2.45+2.59+1.59+5.89+3.29+6.299</f>
        <v>22.108999999999998</v>
      </c>
      <c r="H16" s="40">
        <v>22.109000000000002</v>
      </c>
      <c r="I16" s="59">
        <v>0</v>
      </c>
      <c r="J16" s="52">
        <v>0</v>
      </c>
      <c r="K16" s="26">
        <v>0</v>
      </c>
    </row>
    <row r="17" spans="1:12" ht="15.75" thickBot="1" x14ac:dyDescent="0.3">
      <c r="A17" s="46" t="s">
        <v>9</v>
      </c>
      <c r="B17" s="5" t="s">
        <v>12</v>
      </c>
      <c r="C17" s="35">
        <v>72.598889999999997</v>
      </c>
      <c r="D17" s="36">
        <v>0</v>
      </c>
      <c r="E17" s="26">
        <f t="shared" ref="E17:E18" si="5">C17+D17</f>
        <v>72.598889999999997</v>
      </c>
      <c r="F17" s="76">
        <v>0</v>
      </c>
      <c r="G17" s="55">
        <v>128.16</v>
      </c>
      <c r="H17" s="37">
        <v>0</v>
      </c>
      <c r="I17" s="55">
        <f>E17+G17</f>
        <v>200.75889000000001</v>
      </c>
      <c r="J17" s="55">
        <v>128.16</v>
      </c>
      <c r="K17" s="26">
        <f>I17+J17</f>
        <v>328.91889000000003</v>
      </c>
    </row>
    <row r="18" spans="1:12" ht="15.75" thickBot="1" x14ac:dyDescent="0.3">
      <c r="A18" s="4" t="s">
        <v>9</v>
      </c>
      <c r="B18" s="5" t="s">
        <v>123</v>
      </c>
      <c r="C18" s="35">
        <v>4.8</v>
      </c>
      <c r="D18" s="35">
        <v>22.45844</v>
      </c>
      <c r="E18" s="26">
        <f t="shared" si="5"/>
        <v>27.25844</v>
      </c>
      <c r="F18" s="37">
        <v>0</v>
      </c>
      <c r="G18" s="55">
        <f>18.6+2.1+2.7</f>
        <v>23.400000000000002</v>
      </c>
      <c r="H18" s="37">
        <v>0</v>
      </c>
      <c r="I18" s="60">
        <f>18.6+2.1+2.7</f>
        <v>23.400000000000002</v>
      </c>
      <c r="J18" s="86">
        <v>0</v>
      </c>
      <c r="K18" s="26">
        <f>I18+J18</f>
        <v>23.400000000000002</v>
      </c>
    </row>
    <row r="19" spans="1:12" s="20" customFormat="1" ht="24.75" thickBot="1" x14ac:dyDescent="0.3">
      <c r="A19" s="64" t="s">
        <v>17</v>
      </c>
      <c r="B19" s="65" t="s">
        <v>18</v>
      </c>
      <c r="C19" s="66">
        <f t="shared" ref="C19:J19" si="6">C21+C25+C28</f>
        <v>5262.7042000000001</v>
      </c>
      <c r="D19" s="67">
        <f t="shared" si="6"/>
        <v>6107.5264000000006</v>
      </c>
      <c r="E19" s="66">
        <f t="shared" si="6"/>
        <v>11370.230600000001</v>
      </c>
      <c r="F19" s="66">
        <f t="shared" si="6"/>
        <v>4791.4393</v>
      </c>
      <c r="G19" s="66">
        <f t="shared" si="6"/>
        <v>6197.9480999999996</v>
      </c>
      <c r="H19" s="66">
        <f t="shared" si="6"/>
        <v>198.084</v>
      </c>
      <c r="I19" s="66">
        <f t="shared" si="6"/>
        <v>12578.655400000001</v>
      </c>
      <c r="J19" s="93">
        <f t="shared" si="6"/>
        <v>6609.2001</v>
      </c>
      <c r="K19" s="66">
        <f>K21+K25+K28</f>
        <v>19187.855500000001</v>
      </c>
    </row>
    <row r="20" spans="1:12" s="20" customFormat="1" ht="15.75" thickBot="1" x14ac:dyDescent="0.3">
      <c r="A20" s="39"/>
      <c r="B20" s="23" t="s">
        <v>6</v>
      </c>
      <c r="C20" s="28"/>
      <c r="D20" s="25"/>
      <c r="E20" s="26"/>
      <c r="F20" s="27"/>
      <c r="G20" s="25"/>
      <c r="H20" s="27"/>
      <c r="I20" s="26"/>
      <c r="J20" s="77"/>
      <c r="K20" s="26"/>
    </row>
    <row r="21" spans="1:12" s="20" customFormat="1" ht="24.75" thickBot="1" x14ac:dyDescent="0.3">
      <c r="A21" s="22" t="s">
        <v>19</v>
      </c>
      <c r="B21" s="23" t="s">
        <v>20</v>
      </c>
      <c r="C21" s="24">
        <f>C22+C23+C24</f>
        <v>4655</v>
      </c>
      <c r="D21" s="24">
        <f t="shared" ref="D21:K21" si="7">D22+D23+D24</f>
        <v>5940.0001000000002</v>
      </c>
      <c r="E21" s="24">
        <f t="shared" si="7"/>
        <v>10595.000100000001</v>
      </c>
      <c r="F21" s="24">
        <f t="shared" si="7"/>
        <v>4425</v>
      </c>
      <c r="G21" s="24">
        <f t="shared" si="7"/>
        <v>5724.2001</v>
      </c>
      <c r="H21" s="24">
        <f t="shared" si="7"/>
        <v>0</v>
      </c>
      <c r="I21" s="24">
        <f t="shared" si="7"/>
        <v>11894.200200000001</v>
      </c>
      <c r="J21" s="24">
        <f t="shared" si="7"/>
        <v>5409.2001</v>
      </c>
      <c r="K21" s="24">
        <f t="shared" si="7"/>
        <v>17303.400300000001</v>
      </c>
    </row>
    <row r="22" spans="1:12" s="20" customFormat="1" ht="24.75" thickBot="1" x14ac:dyDescent="0.3">
      <c r="A22" s="22" t="s">
        <v>9</v>
      </c>
      <c r="B22" s="23" t="s">
        <v>130</v>
      </c>
      <c r="C22" s="24">
        <v>2000</v>
      </c>
      <c r="D22" s="30">
        <v>2400.0001000000002</v>
      </c>
      <c r="E22" s="26">
        <f t="shared" si="4"/>
        <v>4400.0001000000002</v>
      </c>
      <c r="F22" s="29">
        <v>0</v>
      </c>
      <c r="G22" s="30">
        <v>2400.0001000000002</v>
      </c>
      <c r="H22" s="29">
        <v>0</v>
      </c>
      <c r="I22" s="26">
        <f>E22+G22</f>
        <v>6800.0002000000004</v>
      </c>
      <c r="J22" s="30">
        <v>2400.0001000000002</v>
      </c>
      <c r="K22" s="26">
        <f>I22+J22</f>
        <v>9200.0002999999997</v>
      </c>
      <c r="L22" s="54"/>
    </row>
    <row r="23" spans="1:12" s="20" customFormat="1" ht="24.75" thickBot="1" x14ac:dyDescent="0.3">
      <c r="A23" s="22" t="s">
        <v>9</v>
      </c>
      <c r="B23" s="23" t="s">
        <v>129</v>
      </c>
      <c r="C23" s="24">
        <v>2655</v>
      </c>
      <c r="D23" s="30">
        <v>3540</v>
      </c>
      <c r="E23" s="26">
        <f t="shared" ref="E23" si="8">C23+D23</f>
        <v>6195</v>
      </c>
      <c r="F23" s="29">
        <v>4425</v>
      </c>
      <c r="G23" s="30">
        <v>3315</v>
      </c>
      <c r="H23" s="29">
        <v>0</v>
      </c>
      <c r="I23" s="26">
        <f>E23-F23+G23-H23</f>
        <v>5085</v>
      </c>
      <c r="J23" s="78">
        <v>3000</v>
      </c>
      <c r="K23" s="26">
        <f>I23+J23</f>
        <v>8085</v>
      </c>
      <c r="L23" s="54"/>
    </row>
    <row r="24" spans="1:12" ht="24.75" thickBot="1" x14ac:dyDescent="0.3">
      <c r="A24" s="4" t="s">
        <v>9</v>
      </c>
      <c r="B24" s="5" t="s">
        <v>21</v>
      </c>
      <c r="C24" s="71"/>
      <c r="D24" s="36"/>
      <c r="E24" s="26"/>
      <c r="F24" s="72"/>
      <c r="G24" s="25">
        <v>9.1999999999999993</v>
      </c>
      <c r="H24" s="27"/>
      <c r="I24" s="58">
        <v>9.1999999999999993</v>
      </c>
      <c r="J24" s="58">
        <v>9.1999999999999993</v>
      </c>
      <c r="K24" s="26">
        <f>I24+J24</f>
        <v>18.399999999999999</v>
      </c>
    </row>
    <row r="25" spans="1:12" s="31" customFormat="1" ht="24.75" thickBot="1" x14ac:dyDescent="0.3">
      <c r="A25" s="22" t="s">
        <v>22</v>
      </c>
      <c r="B25" s="23" t="s">
        <v>106</v>
      </c>
      <c r="C25" s="24">
        <f>C26+C27</f>
        <v>603.37199999999996</v>
      </c>
      <c r="D25" s="24">
        <f t="shared" ref="D25:J25" si="9">D26+D27</f>
        <v>166.13</v>
      </c>
      <c r="E25" s="24">
        <f>E26+E27</f>
        <v>769.50199999999995</v>
      </c>
      <c r="F25" s="24">
        <f>F26+F27</f>
        <v>365.04300000000001</v>
      </c>
      <c r="G25" s="24">
        <f t="shared" si="9"/>
        <v>473.74799999999999</v>
      </c>
      <c r="H25" s="24">
        <f t="shared" si="9"/>
        <v>198.084</v>
      </c>
      <c r="I25" s="24">
        <f t="shared" si="9"/>
        <v>680.12299999999982</v>
      </c>
      <c r="J25" s="24">
        <f t="shared" si="9"/>
        <v>1200</v>
      </c>
      <c r="K25" s="24">
        <f>K26+K27</f>
        <v>1880.1229999999998</v>
      </c>
    </row>
    <row r="26" spans="1:12" s="31" customFormat="1" ht="15.75" thickBot="1" x14ac:dyDescent="0.3">
      <c r="A26" s="22" t="s">
        <v>9</v>
      </c>
      <c r="B26" s="23" t="s">
        <v>107</v>
      </c>
      <c r="C26" s="24">
        <v>603.37199999999996</v>
      </c>
      <c r="D26" s="25">
        <f>99.042+33.544+33.544</f>
        <v>166.13</v>
      </c>
      <c r="E26" s="26">
        <f>C26+D26</f>
        <v>769.50199999999995</v>
      </c>
      <c r="F26" s="29">
        <v>365.04300000000001</v>
      </c>
      <c r="G26" s="25">
        <v>473.74799999999999</v>
      </c>
      <c r="H26" s="29">
        <v>198.084</v>
      </c>
      <c r="I26" s="57">
        <f>E26-F26+G26-H26</f>
        <v>680.12299999999982</v>
      </c>
      <c r="J26" s="87">
        <v>1200</v>
      </c>
      <c r="K26" s="26">
        <f>I26+J26</f>
        <v>1880.1229999999998</v>
      </c>
      <c r="L26" s="20"/>
    </row>
    <row r="27" spans="1:12" s="31" customFormat="1" ht="15.75" thickBot="1" x14ac:dyDescent="0.3">
      <c r="A27" s="22" t="s">
        <v>9</v>
      </c>
      <c r="B27" s="23" t="s">
        <v>108</v>
      </c>
      <c r="C27" s="28"/>
      <c r="D27" s="25"/>
      <c r="E27" s="26"/>
      <c r="F27" s="27"/>
      <c r="G27" s="25"/>
      <c r="H27" s="27"/>
      <c r="I27" s="58"/>
      <c r="J27" s="25"/>
      <c r="K27" s="26"/>
    </row>
    <row r="28" spans="1:12" s="32" customFormat="1" ht="36.75" thickBot="1" x14ac:dyDescent="0.3">
      <c r="A28" s="22" t="s">
        <v>26</v>
      </c>
      <c r="B28" s="23" t="s">
        <v>23</v>
      </c>
      <c r="C28" s="24">
        <f>C29+C30</f>
        <v>4.3322000000000003</v>
      </c>
      <c r="D28" s="30">
        <v>1.3963000000000001</v>
      </c>
      <c r="E28" s="26">
        <f t="shared" si="4"/>
        <v>5.7285000000000004</v>
      </c>
      <c r="F28" s="26">
        <f>D28</f>
        <v>1.3963000000000001</v>
      </c>
      <c r="G28" s="30">
        <v>0</v>
      </c>
      <c r="H28" s="26">
        <v>0</v>
      </c>
      <c r="I28" s="26">
        <f>E28-F28+G28-H28</f>
        <v>4.3322000000000003</v>
      </c>
      <c r="J28" s="52">
        <v>0</v>
      </c>
      <c r="K28" s="26">
        <f>I28+J28</f>
        <v>4.3322000000000003</v>
      </c>
    </row>
    <row r="29" spans="1:12" s="38" customFormat="1" ht="15.75" thickBot="1" x14ac:dyDescent="0.3">
      <c r="A29" s="33" t="s">
        <v>9</v>
      </c>
      <c r="B29" s="34" t="s">
        <v>24</v>
      </c>
      <c r="C29" s="35">
        <v>4.3322000000000003</v>
      </c>
      <c r="D29" s="36"/>
      <c r="E29" s="26">
        <f t="shared" si="4"/>
        <v>4.3322000000000003</v>
      </c>
      <c r="F29" s="37"/>
      <c r="G29" s="36"/>
      <c r="H29" s="37"/>
      <c r="I29" s="26"/>
      <c r="J29" s="53"/>
      <c r="K29" s="26"/>
    </row>
    <row r="30" spans="1:12" ht="24.75" thickBot="1" x14ac:dyDescent="0.3">
      <c r="A30" s="4" t="s">
        <v>9</v>
      </c>
      <c r="B30" s="5" t="s">
        <v>25</v>
      </c>
      <c r="C30" s="71"/>
      <c r="D30" s="36"/>
      <c r="E30" s="26"/>
      <c r="F30" s="72"/>
      <c r="G30" s="36"/>
      <c r="H30" s="72"/>
      <c r="I30" s="26"/>
      <c r="J30" s="73"/>
      <c r="K30" s="26"/>
    </row>
    <row r="31" spans="1:12" ht="36.75" thickBot="1" x14ac:dyDescent="0.3">
      <c r="A31" s="4" t="s">
        <v>115</v>
      </c>
      <c r="B31" s="5" t="s">
        <v>27</v>
      </c>
      <c r="C31" s="28"/>
      <c r="D31" s="36"/>
      <c r="E31" s="26"/>
      <c r="F31" s="72"/>
      <c r="G31" s="36"/>
      <c r="H31" s="72"/>
      <c r="I31" s="26"/>
      <c r="J31" s="73"/>
      <c r="K31" s="26"/>
    </row>
    <row r="32" spans="1:12" ht="24.75" thickBot="1" x14ac:dyDescent="0.3">
      <c r="A32" s="4" t="s">
        <v>9</v>
      </c>
      <c r="B32" s="5" t="s">
        <v>28</v>
      </c>
      <c r="C32" s="71"/>
      <c r="D32" s="36"/>
      <c r="E32" s="26"/>
      <c r="F32" s="72"/>
      <c r="G32" s="36"/>
      <c r="H32" s="72"/>
      <c r="I32" s="26"/>
      <c r="J32" s="73"/>
      <c r="K32" s="26"/>
    </row>
    <row r="33" spans="1:11" ht="24.75" thickBot="1" x14ac:dyDescent="0.3">
      <c r="A33" s="4" t="s">
        <v>9</v>
      </c>
      <c r="B33" s="5" t="s">
        <v>29</v>
      </c>
      <c r="C33" s="71"/>
      <c r="D33" s="36"/>
      <c r="E33" s="26"/>
      <c r="F33" s="72"/>
      <c r="G33" s="36"/>
      <c r="H33" s="72"/>
      <c r="I33" s="26"/>
      <c r="J33" s="73"/>
      <c r="K33" s="26"/>
    </row>
    <row r="34" spans="1:11" ht="15.75" thickBot="1" x14ac:dyDescent="0.3">
      <c r="A34" s="4" t="s">
        <v>9</v>
      </c>
      <c r="B34" s="5" t="s">
        <v>30</v>
      </c>
      <c r="C34" s="71"/>
      <c r="D34" s="36"/>
      <c r="E34" s="26"/>
      <c r="F34" s="72"/>
      <c r="G34" s="36"/>
      <c r="H34" s="72"/>
      <c r="I34" s="26"/>
      <c r="J34" s="73"/>
      <c r="K34" s="26"/>
    </row>
    <row r="35" spans="1:11" ht="24.75" thickBot="1" x14ac:dyDescent="0.3">
      <c r="A35" s="62" t="s">
        <v>31</v>
      </c>
      <c r="B35" s="63" t="s">
        <v>32</v>
      </c>
      <c r="C35" s="74"/>
      <c r="D35" s="68"/>
      <c r="E35" s="69"/>
      <c r="F35" s="79"/>
      <c r="G35" s="68"/>
      <c r="H35" s="79"/>
      <c r="I35" s="69"/>
      <c r="J35" s="80"/>
      <c r="K35" s="69"/>
    </row>
    <row r="36" spans="1:11" ht="15.75" thickBot="1" x14ac:dyDescent="0.3">
      <c r="A36" s="62" t="s">
        <v>33</v>
      </c>
      <c r="B36" s="63" t="s">
        <v>34</v>
      </c>
      <c r="C36" s="74"/>
      <c r="D36" s="68"/>
      <c r="E36" s="69"/>
      <c r="F36" s="79"/>
      <c r="G36" s="68"/>
      <c r="H36" s="79"/>
      <c r="I36" s="69"/>
      <c r="J36" s="69">
        <f>J38</f>
        <v>573.92999999999995</v>
      </c>
      <c r="K36" s="69">
        <f>K38</f>
        <v>573.92999999999995</v>
      </c>
    </row>
    <row r="37" spans="1:11" ht="15.75" thickBot="1" x14ac:dyDescent="0.3">
      <c r="A37" s="7"/>
      <c r="B37" s="5" t="s">
        <v>6</v>
      </c>
      <c r="C37" s="71"/>
      <c r="D37" s="36"/>
      <c r="E37" s="26"/>
      <c r="F37" s="72"/>
      <c r="G37" s="36"/>
      <c r="H37" s="72"/>
      <c r="I37" s="26"/>
      <c r="J37" s="73"/>
      <c r="K37" s="26"/>
    </row>
    <row r="38" spans="1:11" ht="24.75" thickBot="1" x14ac:dyDescent="0.3">
      <c r="A38" s="4" t="s">
        <v>35</v>
      </c>
      <c r="B38" s="5" t="s">
        <v>131</v>
      </c>
      <c r="C38" s="71"/>
      <c r="D38" s="36"/>
      <c r="E38" s="26"/>
      <c r="F38" s="72"/>
      <c r="G38" s="36"/>
      <c r="H38" s="72"/>
      <c r="I38" s="26"/>
      <c r="J38" s="53">
        <v>573.92999999999995</v>
      </c>
      <c r="K38" s="26">
        <f>I38+J38</f>
        <v>573.92999999999995</v>
      </c>
    </row>
    <row r="39" spans="1:11" ht="15.75" thickBot="1" x14ac:dyDescent="0.3">
      <c r="A39" s="64" t="s">
        <v>36</v>
      </c>
      <c r="B39" s="65" t="s">
        <v>37</v>
      </c>
      <c r="C39" s="66">
        <v>1622.4711</v>
      </c>
      <c r="D39" s="68">
        <v>2702.5664000000002</v>
      </c>
      <c r="E39" s="69">
        <f t="shared" si="4"/>
        <v>4325.0375000000004</v>
      </c>
      <c r="F39" s="70">
        <v>4325.04</v>
      </c>
      <c r="G39" s="68">
        <v>2702.5664000000002</v>
      </c>
      <c r="H39" s="68">
        <v>2702.5664000000002</v>
      </c>
      <c r="I39" s="69">
        <v>0</v>
      </c>
      <c r="J39" s="68">
        <v>2702.5664000000002</v>
      </c>
      <c r="K39" s="69">
        <f>I39+J39</f>
        <v>2702.5664000000002</v>
      </c>
    </row>
    <row r="40" spans="1:11" ht="24.75" thickBot="1" x14ac:dyDescent="0.3">
      <c r="A40" s="64" t="s">
        <v>38</v>
      </c>
      <c r="B40" s="65" t="s">
        <v>39</v>
      </c>
      <c r="C40" s="66">
        <v>493.23119000000003</v>
      </c>
      <c r="D40" s="68">
        <v>814.49516000000006</v>
      </c>
      <c r="E40" s="69">
        <f t="shared" si="4"/>
        <v>1307.7263500000001</v>
      </c>
      <c r="F40" s="70">
        <v>1307.73</v>
      </c>
      <c r="G40" s="68">
        <v>814.49516000000006</v>
      </c>
      <c r="H40" s="68">
        <v>814.49516000000006</v>
      </c>
      <c r="I40" s="69">
        <v>0</v>
      </c>
      <c r="J40" s="68">
        <v>814.49516000000006</v>
      </c>
      <c r="K40" s="69">
        <f>I40+J40</f>
        <v>814.49516000000006</v>
      </c>
    </row>
    <row r="41" spans="1:11" ht="24.75" thickBot="1" x14ac:dyDescent="0.3">
      <c r="A41" s="62" t="s">
        <v>40</v>
      </c>
      <c r="B41" s="63" t="s">
        <v>41</v>
      </c>
      <c r="C41" s="74"/>
      <c r="D41" s="68">
        <v>86.5</v>
      </c>
      <c r="E41" s="69">
        <f t="shared" si="4"/>
        <v>86.5</v>
      </c>
      <c r="F41" s="79"/>
      <c r="G41" s="68">
        <v>281.91000000000003</v>
      </c>
      <c r="H41" s="79"/>
      <c r="I41" s="69">
        <v>368.41</v>
      </c>
      <c r="J41" s="85">
        <v>438.3</v>
      </c>
      <c r="K41" s="69">
        <v>806.71</v>
      </c>
    </row>
    <row r="42" spans="1:11" ht="15.75" thickBot="1" x14ac:dyDescent="0.3">
      <c r="A42" s="62" t="s">
        <v>42</v>
      </c>
      <c r="B42" s="63" t="s">
        <v>43</v>
      </c>
      <c r="C42" s="66">
        <f>C44+C45+C49+C50+C51+C52+C53+C56</f>
        <v>4221.6210099999998</v>
      </c>
      <c r="D42" s="66">
        <f t="shared" ref="D42:K42" si="10">D44+D45+D49+D50+D51+D52+D53+D56</f>
        <v>4786.8039399999998</v>
      </c>
      <c r="E42" s="66">
        <f t="shared" si="10"/>
        <v>9008.4249499999987</v>
      </c>
      <c r="F42" s="66">
        <f t="shared" si="10"/>
        <v>3656.9389300000003</v>
      </c>
      <c r="G42" s="66">
        <f t="shared" si="10"/>
        <v>4431.1592700000001</v>
      </c>
      <c r="H42" s="66">
        <f t="shared" si="10"/>
        <v>1363.1531199999999</v>
      </c>
      <c r="I42" s="66">
        <f t="shared" si="10"/>
        <v>8155.4518199999993</v>
      </c>
      <c r="J42" s="66">
        <f t="shared" si="10"/>
        <v>3821.64309</v>
      </c>
      <c r="K42" s="66">
        <f t="shared" si="10"/>
        <v>11977.087960000001</v>
      </c>
    </row>
    <row r="43" spans="1:11" ht="15.75" thickBot="1" x14ac:dyDescent="0.3">
      <c r="A43" s="7"/>
      <c r="B43" s="5" t="s">
        <v>6</v>
      </c>
      <c r="C43" s="71"/>
      <c r="D43" s="36"/>
      <c r="E43" s="26"/>
      <c r="F43" s="72"/>
      <c r="G43" s="36"/>
      <c r="H43" s="72"/>
      <c r="I43" s="26"/>
      <c r="J43" s="73"/>
      <c r="K43" s="26"/>
    </row>
    <row r="44" spans="1:11" ht="15.75" thickBot="1" x14ac:dyDescent="0.3">
      <c r="A44" s="8" t="s">
        <v>110</v>
      </c>
      <c r="B44" s="5" t="s">
        <v>44</v>
      </c>
      <c r="C44" s="71"/>
      <c r="D44" s="36"/>
      <c r="E44" s="26"/>
      <c r="F44" s="72"/>
      <c r="G44" s="36"/>
      <c r="H44" s="72"/>
      <c r="I44" s="26"/>
      <c r="J44" s="73"/>
      <c r="K44" s="26"/>
    </row>
    <row r="45" spans="1:11" ht="24.75" thickBot="1" x14ac:dyDescent="0.3">
      <c r="A45" s="4" t="s">
        <v>109</v>
      </c>
      <c r="B45" s="5" t="s">
        <v>45</v>
      </c>
      <c r="C45" s="71">
        <f>C46+C47+C48</f>
        <v>0</v>
      </c>
      <c r="D45" s="36"/>
      <c r="E45" s="26"/>
      <c r="F45" s="72"/>
      <c r="G45" s="36"/>
      <c r="H45" s="72"/>
      <c r="I45" s="26"/>
      <c r="J45" s="73"/>
      <c r="K45" s="26"/>
    </row>
    <row r="46" spans="1:11" ht="24.75" thickBot="1" x14ac:dyDescent="0.3">
      <c r="A46" s="88" t="s">
        <v>9</v>
      </c>
      <c r="B46" s="9" t="s">
        <v>133</v>
      </c>
      <c r="C46" s="89"/>
      <c r="D46" s="90"/>
      <c r="E46" s="26"/>
      <c r="F46" s="72"/>
      <c r="G46" s="90"/>
      <c r="H46" s="72"/>
      <c r="I46" s="26"/>
      <c r="J46" s="73"/>
      <c r="K46" s="26"/>
    </row>
    <row r="47" spans="1:11" ht="15.75" thickBot="1" x14ac:dyDescent="0.3">
      <c r="A47" s="4" t="s">
        <v>9</v>
      </c>
      <c r="B47" s="91" t="s">
        <v>46</v>
      </c>
      <c r="C47" s="71"/>
      <c r="D47" s="36"/>
      <c r="E47" s="26"/>
      <c r="F47" s="72"/>
      <c r="G47" s="81">
        <v>12.967919999999999</v>
      </c>
      <c r="H47" s="37">
        <v>0</v>
      </c>
      <c r="I47" s="81">
        <v>12.967919999999999</v>
      </c>
      <c r="J47" s="81">
        <v>12.967919999999999</v>
      </c>
      <c r="K47" s="26">
        <f>I47+J47</f>
        <v>25.935839999999999</v>
      </c>
    </row>
    <row r="48" spans="1:11" ht="15.75" thickBot="1" x14ac:dyDescent="0.3">
      <c r="A48" s="46" t="s">
        <v>9</v>
      </c>
      <c r="B48" s="5" t="s">
        <v>124</v>
      </c>
      <c r="C48" s="71"/>
      <c r="D48" s="36"/>
      <c r="E48" s="26"/>
      <c r="F48" s="72"/>
      <c r="G48" s="81">
        <v>41.117559999999997</v>
      </c>
      <c r="H48" s="81">
        <v>41.117559999999997</v>
      </c>
      <c r="I48" s="26">
        <v>0</v>
      </c>
      <c r="J48" s="81">
        <v>41.117559999999997</v>
      </c>
      <c r="K48" s="26">
        <f>I48+J48</f>
        <v>41.117559999999997</v>
      </c>
    </row>
    <row r="49" spans="1:12" ht="24.75" thickBot="1" x14ac:dyDescent="0.3">
      <c r="A49" s="4" t="s">
        <v>47</v>
      </c>
      <c r="B49" s="5" t="s">
        <v>48</v>
      </c>
      <c r="C49" s="71"/>
      <c r="D49" s="36"/>
      <c r="E49" s="26"/>
      <c r="F49" s="72"/>
      <c r="G49" s="36"/>
      <c r="H49" s="72"/>
      <c r="I49" s="26"/>
      <c r="J49" s="73"/>
      <c r="K49" s="26"/>
    </row>
    <row r="50" spans="1:12" s="20" customFormat="1" ht="60.75" thickBot="1" x14ac:dyDescent="0.3">
      <c r="A50" s="22" t="s">
        <v>49</v>
      </c>
      <c r="B50" s="23" t="s">
        <v>50</v>
      </c>
      <c r="C50" s="24">
        <v>2228.8126600000001</v>
      </c>
      <c r="D50" s="25">
        <v>2228.2272499999999</v>
      </c>
      <c r="E50" s="26">
        <f t="shared" si="4"/>
        <v>4457.0399099999995</v>
      </c>
      <c r="F50" s="29">
        <v>2307.9409300000002</v>
      </c>
      <c r="G50" s="25">
        <v>2228.2272499999999</v>
      </c>
      <c r="H50" s="29">
        <v>724.87199999999996</v>
      </c>
      <c r="I50" s="26">
        <v>3652.415</v>
      </c>
      <c r="J50" s="58">
        <v>2228.2272499999999</v>
      </c>
      <c r="K50" s="57">
        <v>5880.6352999999999</v>
      </c>
    </row>
    <row r="51" spans="1:12" ht="24.75" thickBot="1" x14ac:dyDescent="0.3">
      <c r="A51" s="4" t="s">
        <v>51</v>
      </c>
      <c r="B51" s="5" t="s">
        <v>52</v>
      </c>
      <c r="C51" s="71"/>
      <c r="D51" s="36"/>
      <c r="E51" s="26"/>
      <c r="F51" s="72"/>
      <c r="G51" s="36"/>
      <c r="H51" s="72"/>
      <c r="I51" s="26"/>
      <c r="J51" s="73"/>
      <c r="K51" s="26"/>
    </row>
    <row r="52" spans="1:12" ht="15.75" thickBot="1" x14ac:dyDescent="0.3">
      <c r="A52" s="4" t="s">
        <v>53</v>
      </c>
      <c r="B52" s="5" t="s">
        <v>54</v>
      </c>
      <c r="C52" s="71"/>
      <c r="D52" s="36"/>
      <c r="E52" s="26"/>
      <c r="F52" s="72"/>
      <c r="G52" s="36"/>
      <c r="H52" s="72"/>
      <c r="I52" s="26"/>
      <c r="J52" s="73"/>
      <c r="K52" s="26"/>
    </row>
    <row r="53" spans="1:12" ht="36.75" thickBot="1" x14ac:dyDescent="0.3">
      <c r="A53" s="4" t="s">
        <v>55</v>
      </c>
      <c r="B53" s="5" t="s">
        <v>56</v>
      </c>
      <c r="C53" s="71">
        <f>C54+C55</f>
        <v>0</v>
      </c>
      <c r="D53" s="36"/>
      <c r="E53" s="26"/>
      <c r="F53" s="72"/>
      <c r="G53" s="36"/>
      <c r="H53" s="72"/>
      <c r="I53" s="26"/>
      <c r="J53" s="73"/>
      <c r="K53" s="26"/>
    </row>
    <row r="54" spans="1:12" ht="15.75" thickBot="1" x14ac:dyDescent="0.3">
      <c r="A54" s="4" t="s">
        <v>9</v>
      </c>
      <c r="B54" s="5" t="s">
        <v>57</v>
      </c>
      <c r="C54" s="71"/>
      <c r="D54" s="36"/>
      <c r="E54" s="26"/>
      <c r="F54" s="72"/>
      <c r="G54" s="36"/>
      <c r="H54" s="72"/>
      <c r="I54" s="26"/>
      <c r="J54" s="73"/>
      <c r="K54" s="26"/>
    </row>
    <row r="55" spans="1:12" ht="15.75" thickBot="1" x14ac:dyDescent="0.3">
      <c r="A55" s="4" t="s">
        <v>9</v>
      </c>
      <c r="B55" s="5" t="s">
        <v>58</v>
      </c>
      <c r="C55" s="71"/>
      <c r="D55" s="36"/>
      <c r="E55" s="26"/>
      <c r="F55" s="72"/>
      <c r="G55" s="36">
        <v>4.29</v>
      </c>
      <c r="H55" s="37">
        <v>0</v>
      </c>
      <c r="I55" s="26">
        <f>G55-H55</f>
        <v>4.29</v>
      </c>
      <c r="J55" s="53">
        <v>4.29</v>
      </c>
      <c r="K55" s="26">
        <f>I55+J55</f>
        <v>8.58</v>
      </c>
    </row>
    <row r="56" spans="1:12" ht="24.75" thickBot="1" x14ac:dyDescent="0.3">
      <c r="A56" s="4" t="s">
        <v>59</v>
      </c>
      <c r="B56" s="5" t="s">
        <v>60</v>
      </c>
      <c r="C56" s="35">
        <f>C58+C62+C63+C64+C65</f>
        <v>1992.8083499999998</v>
      </c>
      <c r="D56" s="35">
        <f t="shared" ref="D56:K56" si="11">D58+D62+D63+D64+D65</f>
        <v>2558.5766899999999</v>
      </c>
      <c r="E56" s="35">
        <f t="shared" si="11"/>
        <v>4551.3850399999992</v>
      </c>
      <c r="F56" s="35">
        <f t="shared" si="11"/>
        <v>1348.998</v>
      </c>
      <c r="G56" s="35">
        <f t="shared" si="11"/>
        <v>2202.9320200000002</v>
      </c>
      <c r="H56" s="35">
        <f t="shared" si="11"/>
        <v>638.28111999999999</v>
      </c>
      <c r="I56" s="35">
        <f t="shared" si="11"/>
        <v>4503.0368199999994</v>
      </c>
      <c r="J56" s="35">
        <f t="shared" si="11"/>
        <v>1593.4158400000001</v>
      </c>
      <c r="K56" s="35">
        <f t="shared" si="11"/>
        <v>6096.4526599999999</v>
      </c>
    </row>
    <row r="57" spans="1:12" ht="15.75" thickBot="1" x14ac:dyDescent="0.3">
      <c r="A57" s="7"/>
      <c r="B57" s="5" t="s">
        <v>6</v>
      </c>
      <c r="C57" s="35"/>
      <c r="D57" s="36"/>
      <c r="E57" s="26"/>
      <c r="F57" s="37"/>
      <c r="G57" s="36"/>
      <c r="H57" s="37"/>
      <c r="I57" s="26"/>
      <c r="J57" s="53"/>
      <c r="K57" s="26"/>
    </row>
    <row r="58" spans="1:12" s="20" customFormat="1" ht="15.75" thickBot="1" x14ac:dyDescent="0.3">
      <c r="A58" s="22" t="s">
        <v>61</v>
      </c>
      <c r="B58" s="23" t="s">
        <v>62</v>
      </c>
      <c r="C58" s="24">
        <f>C60+C59+C61</f>
        <v>767.75834999999995</v>
      </c>
      <c r="D58" s="30">
        <f>D59+D60+D61</f>
        <v>1118.6155699999999</v>
      </c>
      <c r="E58" s="30">
        <f t="shared" ref="E58:K58" si="12">E59+E60+E61</f>
        <v>1886.37392</v>
      </c>
      <c r="F58" s="30">
        <f t="shared" si="12"/>
        <v>83.988</v>
      </c>
      <c r="G58" s="30">
        <f t="shared" si="12"/>
        <v>906.46180000000004</v>
      </c>
      <c r="H58" s="30">
        <f t="shared" si="12"/>
        <v>0</v>
      </c>
      <c r="I58" s="30">
        <f t="shared" si="12"/>
        <v>2444.8477199999998</v>
      </c>
      <c r="J58" s="94">
        <f t="shared" si="12"/>
        <v>1127.0478000000001</v>
      </c>
      <c r="K58" s="24">
        <f t="shared" si="12"/>
        <v>3571.89552</v>
      </c>
    </row>
    <row r="59" spans="1:12" s="20" customFormat="1" ht="24.75" thickBot="1" x14ac:dyDescent="0.3">
      <c r="A59" s="45" t="s">
        <v>9</v>
      </c>
      <c r="B59" s="42" t="s">
        <v>118</v>
      </c>
      <c r="C59" s="43">
        <v>527.75834999999995</v>
      </c>
      <c r="D59" s="44">
        <v>620.61557000000005</v>
      </c>
      <c r="E59" s="26">
        <f t="shared" si="4"/>
        <v>1148.37392</v>
      </c>
      <c r="F59" s="82">
        <v>83.988</v>
      </c>
      <c r="G59" s="44">
        <v>574.96180000000004</v>
      </c>
      <c r="H59" s="82">
        <v>0</v>
      </c>
      <c r="I59" s="26">
        <f>E59-F59+G59-H59</f>
        <v>1639.34772</v>
      </c>
      <c r="J59" s="52">
        <v>563.04780000000005</v>
      </c>
      <c r="K59" s="26">
        <f>I59+J59</f>
        <v>2202.39552</v>
      </c>
    </row>
    <row r="60" spans="1:12" s="20" customFormat="1" ht="15.75" thickBot="1" x14ac:dyDescent="0.3">
      <c r="A60" s="41" t="s">
        <v>9</v>
      </c>
      <c r="B60" s="41" t="s">
        <v>63</v>
      </c>
      <c r="C60" s="24">
        <v>120</v>
      </c>
      <c r="D60" s="40">
        <v>354</v>
      </c>
      <c r="E60" s="26">
        <f t="shared" si="4"/>
        <v>474</v>
      </c>
      <c r="F60" s="29">
        <v>0</v>
      </c>
      <c r="G60" s="40">
        <v>331.5</v>
      </c>
      <c r="H60" s="29">
        <v>0</v>
      </c>
      <c r="I60" s="26">
        <f>E60-F60+G60-H60</f>
        <v>805.5</v>
      </c>
      <c r="J60" s="52">
        <v>300</v>
      </c>
      <c r="K60" s="26">
        <f>I60+J60</f>
        <v>1105.5</v>
      </c>
      <c r="L60" s="54"/>
    </row>
    <row r="61" spans="1:12" s="20" customFormat="1" ht="15.75" thickBot="1" x14ac:dyDescent="0.3">
      <c r="A61" s="41" t="s">
        <v>9</v>
      </c>
      <c r="B61" s="41" t="s">
        <v>64</v>
      </c>
      <c r="C61" s="24">
        <v>120</v>
      </c>
      <c r="D61" s="40">
        <v>144</v>
      </c>
      <c r="E61" s="26">
        <f t="shared" si="4"/>
        <v>264</v>
      </c>
      <c r="F61" s="29">
        <v>0</v>
      </c>
      <c r="G61" s="40"/>
      <c r="H61" s="29">
        <v>0</v>
      </c>
      <c r="I61" s="26"/>
      <c r="J61" s="52">
        <v>264</v>
      </c>
      <c r="K61" s="52">
        <v>264</v>
      </c>
    </row>
    <row r="62" spans="1:12" ht="15.75" thickBot="1" x14ac:dyDescent="0.3">
      <c r="A62" s="4" t="s">
        <v>65</v>
      </c>
      <c r="B62" s="5" t="s">
        <v>66</v>
      </c>
      <c r="C62" s="35"/>
      <c r="D62" s="36"/>
      <c r="E62" s="26"/>
      <c r="F62" s="37"/>
      <c r="G62" s="36">
        <f>329.82+225.5891</f>
        <v>555.40909999999997</v>
      </c>
      <c r="H62" s="83">
        <v>329.82</v>
      </c>
      <c r="I62" s="26">
        <f>G62-H62</f>
        <v>225.58909999999997</v>
      </c>
      <c r="J62" s="53">
        <v>270.70692000000003</v>
      </c>
      <c r="K62" s="26">
        <f>I62+J62</f>
        <v>496.29602</v>
      </c>
    </row>
    <row r="63" spans="1:12" ht="36.75" thickBot="1" x14ac:dyDescent="0.3">
      <c r="A63" s="4" t="s">
        <v>67</v>
      </c>
      <c r="B63" s="5" t="s">
        <v>68</v>
      </c>
      <c r="C63" s="35"/>
      <c r="D63" s="36"/>
      <c r="E63" s="26"/>
      <c r="F63" s="37"/>
      <c r="G63" s="36"/>
      <c r="H63" s="37"/>
      <c r="I63" s="26"/>
      <c r="J63" s="53"/>
      <c r="K63" s="26"/>
    </row>
    <row r="64" spans="1:12" s="20" customFormat="1" ht="15.75" thickBot="1" x14ac:dyDescent="0.3">
      <c r="A64" s="22" t="s">
        <v>69</v>
      </c>
      <c r="B64" s="23" t="s">
        <v>70</v>
      </c>
      <c r="C64" s="24">
        <v>6</v>
      </c>
      <c r="D64" s="25">
        <v>6</v>
      </c>
      <c r="E64" s="26">
        <f t="shared" si="4"/>
        <v>12</v>
      </c>
      <c r="F64" s="29">
        <v>12</v>
      </c>
      <c r="G64" s="25">
        <v>7.2</v>
      </c>
      <c r="H64" s="29">
        <v>0</v>
      </c>
      <c r="I64" s="26">
        <f>G64-H64</f>
        <v>7.2</v>
      </c>
      <c r="J64" s="84">
        <v>7.2</v>
      </c>
      <c r="K64" s="26">
        <f>I64+J64</f>
        <v>14.4</v>
      </c>
    </row>
    <row r="65" spans="1:11" ht="15.75" thickBot="1" x14ac:dyDescent="0.3">
      <c r="A65" s="4" t="s">
        <v>71</v>
      </c>
      <c r="B65" s="5" t="s">
        <v>72</v>
      </c>
      <c r="C65" s="35">
        <f>C67+C68+C69+C71+C72+C73+C79+C81+C82+C83</f>
        <v>1219.05</v>
      </c>
      <c r="D65" s="35">
        <f t="shared" ref="D65:K65" si="13">D67+D68+D69+D71+D72+D73+D79+D81+D82+D83</f>
        <v>1433.9611199999999</v>
      </c>
      <c r="E65" s="35">
        <f t="shared" si="13"/>
        <v>2653.0111199999997</v>
      </c>
      <c r="F65" s="35">
        <f t="shared" si="13"/>
        <v>1253.01</v>
      </c>
      <c r="G65" s="35">
        <f t="shared" si="13"/>
        <v>733.86112000000003</v>
      </c>
      <c r="H65" s="35">
        <f t="shared" si="13"/>
        <v>308.46111999999999</v>
      </c>
      <c r="I65" s="35">
        <f t="shared" si="13"/>
        <v>1825.4</v>
      </c>
      <c r="J65" s="35">
        <f t="shared" si="13"/>
        <v>188.46111999999999</v>
      </c>
      <c r="K65" s="35">
        <f t="shared" si="13"/>
        <v>2013.86112</v>
      </c>
    </row>
    <row r="66" spans="1:11" ht="15.75" thickBot="1" x14ac:dyDescent="0.3">
      <c r="A66" s="7"/>
      <c r="B66" s="5" t="s">
        <v>6</v>
      </c>
      <c r="C66" s="35"/>
      <c r="D66" s="36"/>
      <c r="E66" s="26"/>
      <c r="F66" s="37"/>
      <c r="G66" s="36"/>
      <c r="H66" s="37"/>
      <c r="I66" s="26"/>
      <c r="J66" s="53"/>
      <c r="K66" s="26"/>
    </row>
    <row r="67" spans="1:11" ht="15.75" thickBot="1" x14ac:dyDescent="0.3">
      <c r="A67" s="22" t="s">
        <v>73</v>
      </c>
      <c r="B67" s="23" t="s">
        <v>74</v>
      </c>
      <c r="C67" s="24">
        <v>1200</v>
      </c>
      <c r="D67" s="25">
        <v>1200</v>
      </c>
      <c r="E67" s="26">
        <f t="shared" si="4"/>
        <v>2400</v>
      </c>
      <c r="F67" s="29">
        <v>1000</v>
      </c>
      <c r="G67" s="25">
        <v>500</v>
      </c>
      <c r="H67" s="29">
        <v>200</v>
      </c>
      <c r="I67" s="30">
        <f>E67-F67+G67-H67</f>
        <v>1700</v>
      </c>
      <c r="J67" s="53">
        <v>0</v>
      </c>
      <c r="K67" s="26">
        <f>I67+J67</f>
        <v>1700</v>
      </c>
    </row>
    <row r="68" spans="1:11" ht="15.75" thickBot="1" x14ac:dyDescent="0.3">
      <c r="A68" s="22" t="s">
        <v>75</v>
      </c>
      <c r="B68" s="23" t="s">
        <v>76</v>
      </c>
      <c r="C68" s="24"/>
      <c r="D68" s="25">
        <v>0.1</v>
      </c>
      <c r="E68" s="26">
        <f t="shared" si="4"/>
        <v>0.1</v>
      </c>
      <c r="F68" s="29">
        <v>0.1</v>
      </c>
      <c r="G68" s="25"/>
      <c r="H68" s="29"/>
      <c r="I68" s="26"/>
      <c r="J68" s="53"/>
      <c r="K68" s="26"/>
    </row>
    <row r="69" spans="1:11" ht="24.75" thickBot="1" x14ac:dyDescent="0.3">
      <c r="A69" s="4" t="s">
        <v>77</v>
      </c>
      <c r="B69" s="5" t="s">
        <v>78</v>
      </c>
      <c r="C69" s="35">
        <f>C70</f>
        <v>0</v>
      </c>
      <c r="D69" s="35">
        <f t="shared" ref="D69:K69" si="14">D70</f>
        <v>0</v>
      </c>
      <c r="E69" s="35">
        <f t="shared" si="14"/>
        <v>0</v>
      </c>
      <c r="F69" s="35">
        <f t="shared" si="14"/>
        <v>0</v>
      </c>
      <c r="G69" s="35">
        <f t="shared" si="14"/>
        <v>0</v>
      </c>
      <c r="H69" s="35">
        <f t="shared" si="14"/>
        <v>0</v>
      </c>
      <c r="I69" s="35">
        <f t="shared" si="14"/>
        <v>0</v>
      </c>
      <c r="J69" s="35">
        <f t="shared" si="14"/>
        <v>0</v>
      </c>
      <c r="K69" s="35">
        <f t="shared" si="14"/>
        <v>0</v>
      </c>
    </row>
    <row r="70" spans="1:11" ht="24.75" thickBot="1" x14ac:dyDescent="0.3">
      <c r="A70" s="4" t="s">
        <v>9</v>
      </c>
      <c r="B70" s="5" t="s">
        <v>79</v>
      </c>
      <c r="C70" s="35"/>
      <c r="D70" s="36"/>
      <c r="E70" s="26"/>
      <c r="F70" s="37"/>
      <c r="G70" s="36"/>
      <c r="H70" s="37"/>
      <c r="I70" s="26"/>
      <c r="J70" s="53"/>
      <c r="K70" s="26"/>
    </row>
    <row r="71" spans="1:11" ht="15.75" thickBot="1" x14ac:dyDescent="0.3">
      <c r="A71" s="4" t="s">
        <v>80</v>
      </c>
      <c r="B71" s="5" t="s">
        <v>81</v>
      </c>
      <c r="C71" s="35"/>
      <c r="D71" s="36"/>
      <c r="E71" s="26"/>
      <c r="F71" s="37"/>
      <c r="G71" s="36"/>
      <c r="H71" s="37"/>
      <c r="I71" s="26"/>
      <c r="J71" s="53"/>
      <c r="K71" s="26"/>
    </row>
    <row r="72" spans="1:11" ht="15.75" thickBot="1" x14ac:dyDescent="0.3">
      <c r="A72" s="4" t="s">
        <v>82</v>
      </c>
      <c r="B72" s="5" t="s">
        <v>83</v>
      </c>
      <c r="C72" s="35"/>
      <c r="D72" s="36"/>
      <c r="E72" s="26"/>
      <c r="F72" s="37"/>
      <c r="G72" s="36"/>
      <c r="H72" s="37"/>
      <c r="I72" s="26"/>
      <c r="J72" s="53"/>
      <c r="K72" s="26"/>
    </row>
    <row r="73" spans="1:11" s="20" customFormat="1" ht="15.75" thickBot="1" x14ac:dyDescent="0.3">
      <c r="A73" s="22" t="s">
        <v>84</v>
      </c>
      <c r="B73" s="23" t="s">
        <v>85</v>
      </c>
      <c r="C73" s="24">
        <f>C74+C75+C76+C77+C78</f>
        <v>9.3000000000000007</v>
      </c>
      <c r="D73" s="24">
        <f t="shared" ref="D73:K73" si="15">D74+D75+D76+D77+D78</f>
        <v>125.4</v>
      </c>
      <c r="E73" s="24">
        <f t="shared" si="15"/>
        <v>134.70000000000002</v>
      </c>
      <c r="F73" s="24">
        <f t="shared" si="15"/>
        <v>134.69999999999999</v>
      </c>
      <c r="G73" s="24">
        <f t="shared" si="15"/>
        <v>125.4</v>
      </c>
      <c r="H73" s="24">
        <f t="shared" si="15"/>
        <v>0</v>
      </c>
      <c r="I73" s="24">
        <f t="shared" si="15"/>
        <v>125.40000000000003</v>
      </c>
      <c r="J73" s="24">
        <f t="shared" si="15"/>
        <v>45</v>
      </c>
      <c r="K73" s="24">
        <f t="shared" si="15"/>
        <v>170.40000000000003</v>
      </c>
    </row>
    <row r="74" spans="1:11" s="20" customFormat="1" ht="15.75" thickBot="1" x14ac:dyDescent="0.3">
      <c r="A74" s="22" t="s">
        <v>9</v>
      </c>
      <c r="B74" s="23" t="s">
        <v>86</v>
      </c>
      <c r="C74" s="24"/>
      <c r="D74" s="25"/>
      <c r="E74" s="26"/>
      <c r="F74" s="29"/>
      <c r="G74" s="25"/>
      <c r="H74" s="29"/>
      <c r="I74" s="26"/>
      <c r="J74" s="52">
        <v>5</v>
      </c>
      <c r="K74" s="26">
        <f t="shared" ref="K74:K82" si="16">I74+J74</f>
        <v>5</v>
      </c>
    </row>
    <row r="75" spans="1:11" s="20" customFormat="1" ht="24.75" thickBot="1" x14ac:dyDescent="0.3">
      <c r="A75" s="41" t="s">
        <v>9</v>
      </c>
      <c r="B75" s="41" t="s">
        <v>87</v>
      </c>
      <c r="C75" s="24">
        <v>9.3000000000000007</v>
      </c>
      <c r="D75" s="40">
        <f>10.5+99+15.9</f>
        <v>125.4</v>
      </c>
      <c r="E75" s="26">
        <f t="shared" si="4"/>
        <v>134.70000000000002</v>
      </c>
      <c r="F75" s="29">
        <v>134.69999999999999</v>
      </c>
      <c r="G75" s="40">
        <f>10.5+99+15.9</f>
        <v>125.4</v>
      </c>
      <c r="H75" s="29">
        <v>0</v>
      </c>
      <c r="I75" s="30">
        <f>E75-F75+G75-H75</f>
        <v>125.40000000000003</v>
      </c>
      <c r="J75" s="52">
        <v>30</v>
      </c>
      <c r="K75" s="26">
        <f t="shared" si="16"/>
        <v>155.40000000000003</v>
      </c>
    </row>
    <row r="76" spans="1:11" s="18" customFormat="1" ht="15.75" thickBot="1" x14ac:dyDescent="0.3">
      <c r="A76" s="19"/>
      <c r="B76" s="19" t="s">
        <v>88</v>
      </c>
      <c r="C76" s="40"/>
      <c r="D76" s="40"/>
      <c r="E76" s="26"/>
      <c r="F76" s="29"/>
      <c r="G76" s="40"/>
      <c r="H76" s="29"/>
      <c r="I76" s="26"/>
      <c r="J76" s="52"/>
      <c r="K76" s="26">
        <f t="shared" si="16"/>
        <v>0</v>
      </c>
    </row>
    <row r="77" spans="1:11" s="18" customFormat="1" ht="24.75" thickBot="1" x14ac:dyDescent="0.3">
      <c r="A77" s="16" t="s">
        <v>9</v>
      </c>
      <c r="B77" s="17" t="s">
        <v>89</v>
      </c>
      <c r="C77" s="24"/>
      <c r="D77" s="25"/>
      <c r="E77" s="26"/>
      <c r="F77" s="29"/>
      <c r="G77" s="25"/>
      <c r="H77" s="29"/>
      <c r="I77" s="26"/>
      <c r="J77" s="52">
        <v>10</v>
      </c>
      <c r="K77" s="26">
        <f t="shared" si="16"/>
        <v>10</v>
      </c>
    </row>
    <row r="78" spans="1:11" s="18" customFormat="1" ht="15.75" thickBot="1" x14ac:dyDescent="0.3">
      <c r="A78" s="16" t="s">
        <v>9</v>
      </c>
      <c r="B78" s="17" t="s">
        <v>88</v>
      </c>
      <c r="C78" s="24"/>
      <c r="D78" s="25"/>
      <c r="E78" s="26"/>
      <c r="F78" s="29"/>
      <c r="G78" s="25"/>
      <c r="H78" s="29"/>
      <c r="I78" s="26"/>
      <c r="J78" s="52"/>
      <c r="K78" s="26">
        <f t="shared" si="16"/>
        <v>0</v>
      </c>
    </row>
    <row r="79" spans="1:11" ht="15.75" thickBot="1" x14ac:dyDescent="0.3">
      <c r="A79" s="4" t="s">
        <v>90</v>
      </c>
      <c r="B79" s="5" t="s">
        <v>91</v>
      </c>
      <c r="C79" s="35"/>
      <c r="D79" s="36"/>
      <c r="E79" s="26"/>
      <c r="F79" s="37"/>
      <c r="G79" s="36"/>
      <c r="H79" s="37"/>
      <c r="I79" s="26"/>
      <c r="J79" s="53">
        <f>J80+J81</f>
        <v>30</v>
      </c>
      <c r="K79" s="26">
        <f t="shared" si="16"/>
        <v>30</v>
      </c>
    </row>
    <row r="80" spans="1:11" ht="15.75" thickBot="1" x14ac:dyDescent="0.3">
      <c r="A80" s="61"/>
      <c r="B80" s="5" t="s">
        <v>132</v>
      </c>
      <c r="C80" s="35"/>
      <c r="D80" s="36"/>
      <c r="E80" s="26"/>
      <c r="F80" s="37"/>
      <c r="G80" s="36"/>
      <c r="H80" s="37"/>
      <c r="I80" s="26"/>
      <c r="J80" s="53">
        <v>30</v>
      </c>
      <c r="K80" s="26">
        <f t="shared" ref="K80" si="17">I80+J80</f>
        <v>30</v>
      </c>
    </row>
    <row r="81" spans="1:11" ht="24.75" thickBot="1" x14ac:dyDescent="0.3">
      <c r="A81" s="4" t="s">
        <v>92</v>
      </c>
      <c r="B81" s="5" t="s">
        <v>93</v>
      </c>
      <c r="C81" s="35"/>
      <c r="D81" s="36"/>
      <c r="E81" s="26"/>
      <c r="F81" s="37"/>
      <c r="G81" s="36"/>
      <c r="H81" s="37"/>
      <c r="I81" s="26"/>
      <c r="J81" s="53">
        <v>0</v>
      </c>
      <c r="K81" s="26">
        <f t="shared" si="16"/>
        <v>0</v>
      </c>
    </row>
    <row r="82" spans="1:11" ht="15.75" thickBot="1" x14ac:dyDescent="0.3">
      <c r="A82" s="4" t="s">
        <v>94</v>
      </c>
      <c r="B82" s="5" t="s">
        <v>95</v>
      </c>
      <c r="C82" s="35"/>
      <c r="D82" s="36"/>
      <c r="E82" s="26"/>
      <c r="F82" s="37"/>
      <c r="G82" s="36"/>
      <c r="H82" s="37"/>
      <c r="I82" s="26"/>
      <c r="J82" s="52">
        <v>5</v>
      </c>
      <c r="K82" s="26">
        <f t="shared" si="16"/>
        <v>5</v>
      </c>
    </row>
    <row r="83" spans="1:11" ht="24.75" thickBot="1" x14ac:dyDescent="0.3">
      <c r="A83" s="4" t="s">
        <v>96</v>
      </c>
      <c r="B83" s="5" t="s">
        <v>121</v>
      </c>
      <c r="C83" s="35">
        <v>9.75</v>
      </c>
      <c r="D83" s="36">
        <v>108.46111999999999</v>
      </c>
      <c r="E83" s="26">
        <f t="shared" ref="E83" si="18">C83+D83</f>
        <v>118.21111999999999</v>
      </c>
      <c r="F83" s="37">
        <v>118.21</v>
      </c>
      <c r="G83" s="36">
        <v>108.46111999999999</v>
      </c>
      <c r="H83" s="36">
        <v>108.46111999999999</v>
      </c>
      <c r="I83" s="26">
        <v>0</v>
      </c>
      <c r="J83" s="25">
        <v>108.46111999999999</v>
      </c>
      <c r="K83" s="40">
        <v>108.46111999999999</v>
      </c>
    </row>
    <row r="84" spans="1:11" ht="15.75" thickBot="1" x14ac:dyDescent="0.3">
      <c r="A84" s="62" t="s">
        <v>97</v>
      </c>
      <c r="B84" s="63" t="s">
        <v>98</v>
      </c>
      <c r="C84" s="66">
        <f>C4+C5+C19+C35+C36+C39+C40+C41+C42</f>
        <v>11689.20139</v>
      </c>
      <c r="D84" s="66">
        <f t="shared" ref="D84:J84" si="19">D4+D5+D19+D35+D36+D39+D40+D41+D42</f>
        <v>14706.21434</v>
      </c>
      <c r="E84" s="66">
        <f t="shared" si="19"/>
        <v>26395.415730000001</v>
      </c>
      <c r="F84" s="66">
        <f t="shared" si="19"/>
        <v>14272.392229999999</v>
      </c>
      <c r="G84" s="66">
        <f t="shared" si="19"/>
        <v>14612.109930000001</v>
      </c>
      <c r="H84" s="66">
        <f t="shared" si="19"/>
        <v>5100.4076800000003</v>
      </c>
      <c r="I84" s="66">
        <f t="shared" si="19"/>
        <v>21343.438109999999</v>
      </c>
      <c r="J84" s="93">
        <f t="shared" si="19"/>
        <v>15098.294749999999</v>
      </c>
      <c r="K84" s="66">
        <f>K4+K5+K19+K35+K36+K39+K40+K41+K42</f>
        <v>36441.725910000001</v>
      </c>
    </row>
    <row r="85" spans="1:11" ht="15.75" thickBot="1" x14ac:dyDescent="0.3">
      <c r="A85" s="7"/>
      <c r="B85" s="5" t="s">
        <v>99</v>
      </c>
      <c r="C85" s="35">
        <f>C25</f>
        <v>603.37199999999996</v>
      </c>
      <c r="D85" s="35">
        <f t="shared" ref="D85:K85" si="20">D25</f>
        <v>166.13</v>
      </c>
      <c r="E85" s="35">
        <f t="shared" si="20"/>
        <v>769.50199999999995</v>
      </c>
      <c r="F85" s="35">
        <f t="shared" si="20"/>
        <v>365.04300000000001</v>
      </c>
      <c r="G85" s="35">
        <f t="shared" si="20"/>
        <v>473.74799999999999</v>
      </c>
      <c r="H85" s="35">
        <f t="shared" si="20"/>
        <v>198.084</v>
      </c>
      <c r="I85" s="35">
        <f t="shared" si="20"/>
        <v>680.12299999999982</v>
      </c>
      <c r="J85" s="35">
        <f t="shared" si="20"/>
        <v>1200</v>
      </c>
      <c r="K85" s="35">
        <f t="shared" si="20"/>
        <v>1880.1229999999998</v>
      </c>
    </row>
    <row r="86" spans="1:11" ht="24.75" thickBot="1" x14ac:dyDescent="0.3">
      <c r="A86" s="62" t="s">
        <v>100</v>
      </c>
      <c r="B86" s="63" t="s">
        <v>101</v>
      </c>
      <c r="C86" s="66">
        <v>4131.3599999999997</v>
      </c>
      <c r="D86" s="66"/>
      <c r="E86" s="70">
        <v>4131.3599999999997</v>
      </c>
      <c r="F86" s="70"/>
      <c r="G86" s="66"/>
      <c r="H86" s="70"/>
      <c r="I86" s="70"/>
      <c r="J86" s="85"/>
      <c r="K86" s="70"/>
    </row>
    <row r="87" spans="1:11" ht="36.75" thickBot="1" x14ac:dyDescent="0.3">
      <c r="A87" s="62" t="s">
        <v>102</v>
      </c>
      <c r="B87" s="63" t="s">
        <v>103</v>
      </c>
      <c r="C87" s="66"/>
      <c r="D87" s="68"/>
      <c r="E87" s="70"/>
      <c r="F87" s="70"/>
      <c r="G87" s="68"/>
      <c r="H87" s="70"/>
      <c r="I87" s="70"/>
      <c r="J87" s="85"/>
      <c r="K87" s="70"/>
    </row>
    <row r="88" spans="1:11" ht="36.75" thickBot="1" x14ac:dyDescent="0.3">
      <c r="A88" s="62" t="s">
        <v>104</v>
      </c>
      <c r="B88" s="63" t="s">
        <v>105</v>
      </c>
      <c r="C88" s="66">
        <f>C84</f>
        <v>11689.20139</v>
      </c>
      <c r="D88" s="68"/>
      <c r="E88" s="70"/>
      <c r="F88" s="70"/>
      <c r="G88" s="68"/>
      <c r="H88" s="70"/>
      <c r="I88" s="70"/>
      <c r="J88" s="85"/>
      <c r="K88" s="70"/>
    </row>
    <row r="89" spans="1:11" ht="25.5" thickBot="1" x14ac:dyDescent="0.3">
      <c r="A89" s="47"/>
      <c r="B89" s="48" t="s">
        <v>112</v>
      </c>
      <c r="C89" s="12">
        <v>4031.4677000000001</v>
      </c>
      <c r="D89" s="49">
        <v>10954.29904</v>
      </c>
      <c r="E89" s="2">
        <f>C89+D89</f>
        <v>14985.766739999999</v>
      </c>
      <c r="F89" s="2"/>
      <c r="G89" s="49">
        <v>10954.29904</v>
      </c>
      <c r="H89" s="2"/>
      <c r="I89" s="2"/>
      <c r="J89" s="51"/>
      <c r="K89" s="2"/>
    </row>
    <row r="90" spans="1:11" ht="25.5" thickBot="1" x14ac:dyDescent="0.3">
      <c r="A90" s="47"/>
      <c r="B90" s="48" t="s">
        <v>113</v>
      </c>
      <c r="C90" s="13">
        <v>0</v>
      </c>
      <c r="D90" s="50">
        <v>10935.253489999999</v>
      </c>
      <c r="E90" s="2">
        <f>C89+D90</f>
        <v>14966.72119</v>
      </c>
      <c r="F90" s="2"/>
      <c r="G90" s="50">
        <v>10935.253489999999</v>
      </c>
      <c r="H90" s="2"/>
      <c r="I90" s="2"/>
      <c r="J90" s="51"/>
      <c r="K90" s="2"/>
    </row>
  </sheetData>
  <mergeCells count="11">
    <mergeCell ref="K1:K2"/>
    <mergeCell ref="J1:J2"/>
    <mergeCell ref="A1:A2"/>
    <mergeCell ref="B1:B2"/>
    <mergeCell ref="C1:C2"/>
    <mergeCell ref="G1:G2"/>
    <mergeCell ref="F1:F2"/>
    <mergeCell ref="D1:D2"/>
    <mergeCell ref="E1:E2"/>
    <mergeCell ref="I1:I2"/>
    <mergeCell ref="H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NikitaevAM</dc:creator>
  <cp:lastModifiedBy>NikitaevAM</cp:lastModifiedBy>
  <cp:lastPrinted>2018-04-15T10:44:33Z</cp:lastPrinted>
  <dcterms:created xsi:type="dcterms:W3CDTF">2018-02-23T11:50:50Z</dcterms:created>
  <dcterms:modified xsi:type="dcterms:W3CDTF">2018-09-09T13:06:17Z</dcterms:modified>
</cp:coreProperties>
</file>